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naïs\Other\"/>
    </mc:Choice>
  </mc:AlternateContent>
  <xr:revisionPtr revIDLastSave="0" documentId="13_ncr:1_{65E7E6A1-CC7D-456D-8234-0940A7E2F82D}" xr6:coauthVersionLast="47" xr6:coauthVersionMax="47" xr10:uidLastSave="{00000000-0000-0000-0000-000000000000}"/>
  <bookViews>
    <workbookView xWindow="10815" yWindow="1590" windowWidth="20430" windowHeight="15000" xr2:uid="{ACFF0AE9-0D8A-4A50-86D2-C4F13DA16E34}"/>
  </bookViews>
  <sheets>
    <sheet name="Breakdown" sheetId="1" r:id="rId1"/>
    <sheet name="Workers Comp Rates" sheetId="2" r:id="rId2"/>
    <sheet name="Medical Cos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E16" i="1" l="1"/>
  <c r="E15" i="1"/>
  <c r="C14" i="1"/>
  <c r="C13" i="1"/>
  <c r="C12" i="1"/>
  <c r="C11" i="1"/>
  <c r="F14" i="1" l="1"/>
  <c r="D14" i="1" s="1"/>
  <c r="E14" i="1" s="1"/>
  <c r="D15" i="1"/>
  <c r="F15" i="1" s="1"/>
  <c r="D16" i="1"/>
  <c r="F16" i="1" s="1"/>
  <c r="F8" i="1"/>
  <c r="D8" i="1" s="1"/>
  <c r="E8" i="1" s="1"/>
  <c r="E10" i="1" l="1"/>
  <c r="D12" i="1"/>
  <c r="F9" i="1"/>
  <c r="D9" i="1"/>
  <c r="F11" i="1"/>
  <c r="F12" i="1"/>
  <c r="D11" i="1"/>
  <c r="F13" i="1"/>
  <c r="D13" i="1"/>
  <c r="E13" i="1"/>
  <c r="E9" i="1"/>
  <c r="E11" i="1"/>
  <c r="E12" i="1"/>
  <c r="E18" i="1" l="1"/>
  <c r="E19" i="1"/>
  <c r="D10" i="1"/>
  <c r="F10" i="1" s="1"/>
  <c r="E20" i="1"/>
  <c r="D18" i="1" l="1"/>
  <c r="D19" i="1"/>
  <c r="D20" i="1"/>
  <c r="F19" i="1" l="1"/>
  <c r="F18" i="1"/>
  <c r="F20" i="1"/>
</calcChain>
</file>

<file path=xl/sharedStrings.xml><?xml version="1.0" encoding="utf-8"?>
<sst xmlns="http://schemas.openxmlformats.org/spreadsheetml/2006/main" count="56" uniqueCount="53">
  <si>
    <t>Hours Per Week</t>
  </si>
  <si>
    <t>Yearly</t>
  </si>
  <si>
    <t>Monthly</t>
  </si>
  <si>
    <t>Biweekly</t>
  </si>
  <si>
    <t>Rate of Pay</t>
  </si>
  <si>
    <t>This estimate does not include any vacation cash-out liability or Tuition Assistance for Children.</t>
  </si>
  <si>
    <t>This estimate does not include any items that the employee will be responsible for.</t>
  </si>
  <si>
    <t>Rate</t>
  </si>
  <si>
    <t>This is an estimate only. Costs are subject to change without notice.</t>
  </si>
  <si>
    <t>Fee</t>
  </si>
  <si>
    <t>Type of Position</t>
  </si>
  <si>
    <t>Schools - Clerical Office Employees</t>
  </si>
  <si>
    <t>Conference - Clerical Office Employees</t>
  </si>
  <si>
    <t>Schools - Professional Staff (teachers, aides, substitutes)</t>
  </si>
  <si>
    <t>Retirement, Employer Basic (20 hours or more)</t>
  </si>
  <si>
    <t>Retirement, Employer Match (20 hours or more)</t>
  </si>
  <si>
    <t>Basic Long Term Disability (30 hours or more)</t>
  </si>
  <si>
    <t>Total estimated cost to location w/Kaiser</t>
  </si>
  <si>
    <t>Total estimated cost to location w/ARM</t>
  </si>
  <si>
    <t>ARM</t>
  </si>
  <si>
    <t>Kaiser</t>
  </si>
  <si>
    <t>Workers Compensation (varies on type of position)</t>
  </si>
  <si>
    <t>Life Insurance (Full time)</t>
  </si>
  <si>
    <t>Hourly Rate*</t>
  </si>
  <si>
    <t>Kaiser Medical/Dental/Vision Employee**</t>
  </si>
  <si>
    <t>ARM Medical/Dental/Vision Employee**</t>
  </si>
  <si>
    <t>PSR Camp Staff</t>
  </si>
  <si>
    <t>Trucking, Furniture Moving</t>
  </si>
  <si>
    <t>ABC Store Retail/Books</t>
  </si>
  <si>
    <t>Class Code</t>
  </si>
  <si>
    <t>Description</t>
  </si>
  <si>
    <t>Rates</t>
  </si>
  <si>
    <t>Schools - All Others (Maintenance, Grounds, Custodian)</t>
  </si>
  <si>
    <t>Conference - All Other (Maintenance, Grounds, Custodian)</t>
  </si>
  <si>
    <t>Churches - All other (Maintenance, Grounds, Custodian)</t>
  </si>
  <si>
    <t>Churches - Professionals, Clergy, Clerical, Paid Musicians</t>
  </si>
  <si>
    <t>30-37 Hours/week</t>
  </si>
  <si>
    <t>38+ Hours/week</t>
  </si>
  <si>
    <t>Benefit eligible (20+ hours) employees will accrue vacation, short-term sick and extended sick banks</t>
  </si>
  <si>
    <t>Benefit eligible (20+ hours) employees are entitled to holiday pay (9 per year) and one personal day each calendar year.</t>
  </si>
  <si>
    <t>Total estimated cost to location w/o medical</t>
  </si>
  <si>
    <t>Temporary Assignment (3 months or less)</t>
  </si>
  <si>
    <t>Temporary Assignment</t>
  </si>
  <si>
    <t>Yes</t>
  </si>
  <si>
    <t>No</t>
  </si>
  <si>
    <t>2021 Worker's Compensation Rates</t>
  </si>
  <si>
    <t>FICA/Medicare</t>
  </si>
  <si>
    <t>All employees are entitled to at least 24 hours of sick time per calendar year.</t>
  </si>
  <si>
    <t>** Note that employee has option to opt out of medical with proof of current coverage. Cost is then $150/month</t>
  </si>
  <si>
    <t>2022 Cost Breakdown for Hourly Non-Exempt Employees</t>
  </si>
  <si>
    <t>*Please note minimum wage for 2022 is $15.00/hour</t>
  </si>
  <si>
    <t>2022 Health Insurance Rates</t>
  </si>
  <si>
    <t>**** No change to 2022 worker's comp rate - use 2021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</si>
</sst>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0" fontId="0" fillId="0" borderId="2" xfId="2" applyNumberFormat="1" applyFont="1" applyBorder="1"/>
    <xf numFmtId="0" fontId="3" fillId="0" borderId="0" xfId="0" applyFont="1" applyBorder="1" applyAlignment="1">
      <alignment horizontal="center"/>
    </xf>
    <xf numFmtId="4" fontId="0" fillId="0" borderId="0" xfId="0" applyNumberFormat="1" applyBorder="1"/>
    <xf numFmtId="0" fontId="0" fillId="0" borderId="0" xfId="0" applyBorder="1"/>
    <xf numFmtId="44" fontId="0" fillId="0" borderId="0" xfId="0" applyNumberFormat="1" applyBorder="1"/>
    <xf numFmtId="10" fontId="0" fillId="0" borderId="2" xfId="2" applyNumberFormat="1" applyFont="1" applyBorder="1" applyProtection="1"/>
    <xf numFmtId="0" fontId="0" fillId="0" borderId="2" xfId="0" applyBorder="1" applyProtection="1"/>
    <xf numFmtId="10" fontId="0" fillId="0" borderId="0" xfId="2" applyNumberFormat="1" applyFont="1"/>
    <xf numFmtId="0" fontId="0" fillId="0" borderId="2" xfId="0" applyBorder="1" applyAlignment="1" applyProtection="1">
      <alignment horizontal="center"/>
    </xf>
    <xf numFmtId="0" fontId="4" fillId="0" borderId="0" xfId="0" applyFont="1" applyBorder="1"/>
    <xf numFmtId="164" fontId="0" fillId="0" borderId="2" xfId="0" applyNumberFormat="1" applyBorder="1" applyProtection="1"/>
    <xf numFmtId="164" fontId="0" fillId="0" borderId="2" xfId="1" applyNumberFormat="1" applyFont="1" applyFill="1" applyBorder="1" applyProtection="1"/>
    <xf numFmtId="164" fontId="2" fillId="3" borderId="2" xfId="1" applyNumberFormat="1" applyFont="1" applyFill="1" applyBorder="1" applyProtection="1"/>
    <xf numFmtId="6" fontId="0" fillId="0" borderId="2" xfId="2" applyNumberFormat="1" applyFont="1" applyBorder="1" applyProtection="1"/>
    <xf numFmtId="164" fontId="0" fillId="2" borderId="3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4" fillId="0" borderId="0" xfId="0" applyFont="1"/>
    <xf numFmtId="0" fontId="0" fillId="0" borderId="1" xfId="0" applyBorder="1" applyAlignment="1">
      <alignment horizontal="left"/>
    </xf>
    <xf numFmtId="164" fontId="0" fillId="0" borderId="0" xfId="0" applyNumberFormat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2" fillId="3" borderId="2" xfId="0" applyNumberFormat="1" applyFont="1" applyFill="1" applyBorder="1" applyProtection="1"/>
    <xf numFmtId="164" fontId="0" fillId="3" borderId="2" xfId="0" applyNumberFormat="1" applyFont="1" applyFill="1" applyBorder="1" applyProtection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2" borderId="3" xfId="0" applyFill="1" applyBorder="1" applyProtection="1">
      <protection locked="0"/>
    </xf>
    <xf numFmtId="0" fontId="0" fillId="4" borderId="0" xfId="0" applyFill="1"/>
    <xf numFmtId="0" fontId="2" fillId="0" borderId="0" xfId="0" applyFont="1" applyAlignment="1">
      <alignment horizontal="center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2E33D-38DD-4E4F-811D-CA84EBA155B6}">
  <dimension ref="A1:G36"/>
  <sheetViews>
    <sheetView tabSelected="1" zoomScale="145" zoomScaleNormal="145" workbookViewId="0">
      <selection activeCell="B5" sqref="B5:F5"/>
    </sheetView>
  </sheetViews>
  <sheetFormatPr defaultRowHeight="15" x14ac:dyDescent="0.25"/>
  <cols>
    <col min="1" max="1" width="42.85546875" customWidth="1"/>
    <col min="2" max="2" width="6.7109375" bestFit="1" customWidth="1"/>
    <col min="3" max="3" width="8.42578125" bestFit="1" customWidth="1"/>
    <col min="4" max="4" width="10.5703125" bestFit="1" customWidth="1"/>
    <col min="5" max="6" width="9.5703125" bestFit="1" customWidth="1"/>
    <col min="7" max="7" width="10.5703125" customWidth="1"/>
    <col min="10" max="10" width="11.85546875" bestFit="1" customWidth="1"/>
  </cols>
  <sheetData>
    <row r="1" spans="1:7" x14ac:dyDescent="0.25">
      <c r="A1" s="35" t="s">
        <v>49</v>
      </c>
      <c r="B1" s="35"/>
      <c r="C1" s="35"/>
      <c r="D1" s="35"/>
      <c r="E1" s="35"/>
      <c r="F1" s="35"/>
    </row>
    <row r="2" spans="1:7" ht="15.75" thickBot="1" x14ac:dyDescent="0.3"/>
    <row r="3" spans="1:7" ht="15.75" thickBot="1" x14ac:dyDescent="0.3">
      <c r="A3" t="s">
        <v>23</v>
      </c>
      <c r="B3" s="17">
        <v>15</v>
      </c>
    </row>
    <row r="4" spans="1:7" ht="15.75" thickBot="1" x14ac:dyDescent="0.3">
      <c r="A4" t="s">
        <v>0</v>
      </c>
      <c r="B4" s="18">
        <v>19</v>
      </c>
    </row>
    <row r="5" spans="1:7" ht="15.75" thickBot="1" x14ac:dyDescent="0.3">
      <c r="A5" t="s">
        <v>10</v>
      </c>
      <c r="B5" s="36" t="s">
        <v>12</v>
      </c>
      <c r="C5" s="37"/>
      <c r="D5" s="37"/>
      <c r="E5" s="37"/>
      <c r="F5" s="38"/>
    </row>
    <row r="6" spans="1:7" ht="15.75" thickBot="1" x14ac:dyDescent="0.3">
      <c r="A6" t="s">
        <v>41</v>
      </c>
      <c r="B6" s="33" t="s">
        <v>44</v>
      </c>
    </row>
    <row r="7" spans="1:7" x14ac:dyDescent="0.25">
      <c r="A7" s="1"/>
      <c r="B7" s="1"/>
      <c r="C7" s="1"/>
      <c r="D7" s="2" t="s">
        <v>1</v>
      </c>
      <c r="E7" s="2" t="s">
        <v>2</v>
      </c>
      <c r="F7" s="2" t="s">
        <v>3</v>
      </c>
      <c r="G7" s="4"/>
    </row>
    <row r="8" spans="1:7" x14ac:dyDescent="0.25">
      <c r="A8" s="22" t="s">
        <v>4</v>
      </c>
      <c r="B8" s="22"/>
      <c r="C8" s="11" t="s">
        <v>7</v>
      </c>
      <c r="D8" s="13">
        <f>F8*26</f>
        <v>14820</v>
      </c>
      <c r="E8" s="13">
        <f>D8/12</f>
        <v>1235</v>
      </c>
      <c r="F8" s="13">
        <f>B3*B4*2</f>
        <v>570</v>
      </c>
      <c r="G8" s="5"/>
    </row>
    <row r="9" spans="1:7" x14ac:dyDescent="0.25">
      <c r="A9" s="22" t="s">
        <v>46</v>
      </c>
      <c r="B9" s="22"/>
      <c r="C9" s="8">
        <v>7.6499999999999999E-2</v>
      </c>
      <c r="D9" s="13">
        <f>D8*C9</f>
        <v>1133.73</v>
      </c>
      <c r="E9" s="13">
        <f>E8*C9</f>
        <v>94.477499999999992</v>
      </c>
      <c r="F9" s="13">
        <f>F8*C9</f>
        <v>43.604999999999997</v>
      </c>
      <c r="G9" s="5"/>
    </row>
    <row r="10" spans="1:7" x14ac:dyDescent="0.25">
      <c r="A10" s="22" t="s">
        <v>21</v>
      </c>
      <c r="B10" s="22"/>
      <c r="C10" s="3">
        <f>IF(Breakdown!B5='Workers Comp Rates'!B3,'Workers Comp Rates'!C3,IF(Breakdown!B5='Workers Comp Rates'!B4,'Workers Comp Rates'!C4,IF(Breakdown!B5='Workers Comp Rates'!B5,'Workers Comp Rates'!C5)))+IF(Breakdown!B5='Workers Comp Rates'!B6,'Workers Comp Rates'!C6,0)+IF(B5='Workers Comp Rates'!B7,'Workers Comp Rates'!C7,IF(Breakdown!B5='Workers Comp Rates'!B8,'Workers Comp Rates'!C8,IF(Breakdown!B5='Workers Comp Rates'!B9,'Workers Comp Rates'!C9,IF(Breakdown!B5='Workers Comp Rates'!B10,'Workers Comp Rates'!C10,IF(Breakdown!B5='Workers Comp Rates'!B11,'Workers Comp Rates'!C11,IF(Breakdown!B5='Workers Comp Rates'!B12,'Workers Comp Rates'!C12))))))</f>
        <v>6.0000000000000001E-3</v>
      </c>
      <c r="D10" s="13">
        <f>E10*12</f>
        <v>88.92</v>
      </c>
      <c r="E10" s="13">
        <f>E8*C10</f>
        <v>7.41</v>
      </c>
      <c r="F10" s="13">
        <f>D10/26</f>
        <v>3.42</v>
      </c>
      <c r="G10" s="5"/>
    </row>
    <row r="11" spans="1:7" x14ac:dyDescent="0.25">
      <c r="A11" s="22" t="s">
        <v>14</v>
      </c>
      <c r="B11" s="22"/>
      <c r="C11" s="8">
        <f>IF(OR(B4&lt;19.99,B6="Yes"),0%,5%)</f>
        <v>0</v>
      </c>
      <c r="D11" s="13">
        <f>D8*C11</f>
        <v>0</v>
      </c>
      <c r="E11" s="13">
        <f>E8*C11</f>
        <v>0</v>
      </c>
      <c r="F11" s="13">
        <f>F8*C11</f>
        <v>0</v>
      </c>
      <c r="G11" s="5"/>
    </row>
    <row r="12" spans="1:7" x14ac:dyDescent="0.25">
      <c r="A12" s="22" t="s">
        <v>15</v>
      </c>
      <c r="B12" s="22"/>
      <c r="C12" s="8">
        <f>IF(OR(B4&lt;19.99,B6="Yes"),0%,3%)</f>
        <v>0</v>
      </c>
      <c r="D12" s="13">
        <f>D8*C12</f>
        <v>0</v>
      </c>
      <c r="E12" s="13">
        <f>E8*C12</f>
        <v>0</v>
      </c>
      <c r="F12" s="13">
        <f>F8*C12</f>
        <v>0</v>
      </c>
      <c r="G12" s="5"/>
    </row>
    <row r="13" spans="1:7" x14ac:dyDescent="0.25">
      <c r="A13" s="22" t="s">
        <v>16</v>
      </c>
      <c r="B13" s="22"/>
      <c r="C13" s="8">
        <f>IF(OR(B4&lt;30,B6="Yes"),0%,0.38%)</f>
        <v>0</v>
      </c>
      <c r="D13" s="13">
        <f>D8*C13</f>
        <v>0</v>
      </c>
      <c r="E13" s="13">
        <f>E8*C13</f>
        <v>0</v>
      </c>
      <c r="F13" s="13">
        <f>F8*C13</f>
        <v>0</v>
      </c>
      <c r="G13" s="5"/>
    </row>
    <row r="14" spans="1:7" x14ac:dyDescent="0.25">
      <c r="A14" s="23" t="s">
        <v>22</v>
      </c>
      <c r="B14" s="24"/>
      <c r="C14" s="16">
        <f>IF(OR(B4&lt;38,B6="Yes"),0%,15)</f>
        <v>0</v>
      </c>
      <c r="D14" s="13">
        <f>F14*26</f>
        <v>0</v>
      </c>
      <c r="E14" s="13">
        <f>D14/12</f>
        <v>0</v>
      </c>
      <c r="F14" s="13">
        <f>C14</f>
        <v>0</v>
      </c>
      <c r="G14" s="5"/>
    </row>
    <row r="15" spans="1:7" x14ac:dyDescent="0.25">
      <c r="A15" s="29" t="s">
        <v>24</v>
      </c>
      <c r="B15" s="29"/>
      <c r="C15" s="11" t="s">
        <v>9</v>
      </c>
      <c r="D15" s="13">
        <f>E15*12</f>
        <v>0</v>
      </c>
      <c r="E15" s="14">
        <f>IF(NOT(B6="Yes")*B4&gt;=38,'Medical Cost'!C4,IF(NOT(B6="Yes")*B4&lt;29.99,0,IF(B4&gt;=30,'Medical Cost'!B4)))</f>
        <v>0</v>
      </c>
      <c r="F15" s="13">
        <f>D15/26</f>
        <v>0</v>
      </c>
      <c r="G15" s="5"/>
    </row>
    <row r="16" spans="1:7" x14ac:dyDescent="0.25">
      <c r="A16" s="29" t="s">
        <v>25</v>
      </c>
      <c r="B16" s="29"/>
      <c r="C16" s="11" t="s">
        <v>9</v>
      </c>
      <c r="D16" s="13">
        <f>E16*12</f>
        <v>0</v>
      </c>
      <c r="E16" s="14">
        <f>IF(NOT(B6="Yes")*B4&gt;=38,'Medical Cost'!C3,IF(NOT(B6="Yes")*B4&lt;29.99,0,IF(B4&gt;=30,'Medical Cost'!B3)))</f>
        <v>0</v>
      </c>
      <c r="F16" s="13">
        <f>D16/26</f>
        <v>0</v>
      </c>
      <c r="G16" s="5"/>
    </row>
    <row r="17" spans="1:7" x14ac:dyDescent="0.25">
      <c r="A17" s="23"/>
      <c r="B17" s="24"/>
      <c r="C17" s="16"/>
      <c r="D17" s="13"/>
      <c r="E17" s="13"/>
      <c r="F17" s="13"/>
      <c r="G17" s="5"/>
    </row>
    <row r="18" spans="1:7" x14ac:dyDescent="0.25">
      <c r="A18" s="30" t="s">
        <v>40</v>
      </c>
      <c r="B18" s="31"/>
      <c r="C18" s="16"/>
      <c r="D18" s="26">
        <f>SUM(D8:D14)</f>
        <v>16042.65</v>
      </c>
      <c r="E18" s="25">
        <f>SUM(E8:E14)</f>
        <v>1336.8875</v>
      </c>
      <c r="F18" s="26">
        <f>SUM(F8:F14)</f>
        <v>617.02499999999998</v>
      </c>
      <c r="G18" s="5"/>
    </row>
    <row r="19" spans="1:7" x14ac:dyDescent="0.25">
      <c r="A19" s="32" t="s">
        <v>17</v>
      </c>
      <c r="B19" s="32"/>
      <c r="C19" s="9"/>
      <c r="D19" s="26">
        <f>SUM(D8:D14,D15)</f>
        <v>16042.65</v>
      </c>
      <c r="E19" s="25">
        <f>SUM(E8:E14,E15)</f>
        <v>1336.8875</v>
      </c>
      <c r="F19" s="26">
        <f>SUM(F8:F14,F15)</f>
        <v>617.02499999999998</v>
      </c>
    </row>
    <row r="20" spans="1:7" x14ac:dyDescent="0.25">
      <c r="A20" s="32" t="s">
        <v>18</v>
      </c>
      <c r="B20" s="32"/>
      <c r="C20" s="9"/>
      <c r="D20" s="26">
        <f>SUM(D8:D14,D16)</f>
        <v>16042.65</v>
      </c>
      <c r="E20" s="15">
        <f>SUM(E8:E14,E16)</f>
        <v>1336.8875</v>
      </c>
      <c r="F20" s="26">
        <f>SUM(F8:F14,F16)</f>
        <v>617.02499999999998</v>
      </c>
      <c r="G20" s="7"/>
    </row>
    <row r="22" spans="1:7" x14ac:dyDescent="0.25">
      <c r="A22" s="27" t="s">
        <v>8</v>
      </c>
      <c r="B22" s="27"/>
      <c r="C22" s="27"/>
      <c r="D22" s="27"/>
      <c r="E22" s="27"/>
      <c r="F22" s="27"/>
    </row>
    <row r="23" spans="1:7" x14ac:dyDescent="0.25">
      <c r="A23" s="19" t="s">
        <v>50</v>
      </c>
      <c r="B23" s="27"/>
      <c r="C23" s="27"/>
      <c r="D23" s="27"/>
      <c r="E23" s="27"/>
      <c r="F23" s="27"/>
    </row>
    <row r="24" spans="1:7" x14ac:dyDescent="0.25">
      <c r="A24" s="28" t="s">
        <v>48</v>
      </c>
      <c r="B24" s="28"/>
      <c r="C24" s="28"/>
      <c r="D24" s="28"/>
      <c r="E24" s="28"/>
      <c r="F24" s="28"/>
    </row>
    <row r="25" spans="1:7" x14ac:dyDescent="0.25">
      <c r="A25" s="28" t="s">
        <v>5</v>
      </c>
      <c r="B25" s="28"/>
      <c r="C25" s="28"/>
      <c r="D25" s="28"/>
      <c r="E25" s="28"/>
      <c r="F25" s="28"/>
    </row>
    <row r="26" spans="1:7" x14ac:dyDescent="0.25">
      <c r="A26" s="28" t="s">
        <v>6</v>
      </c>
      <c r="B26" s="28"/>
      <c r="C26" s="28"/>
      <c r="D26" s="28"/>
      <c r="E26" s="28"/>
      <c r="F26" s="28"/>
    </row>
    <row r="27" spans="1:7" x14ac:dyDescent="0.25">
      <c r="A27" s="28" t="s">
        <v>38</v>
      </c>
      <c r="B27" s="28"/>
      <c r="C27" s="28"/>
      <c r="D27" s="28"/>
      <c r="E27" s="28"/>
      <c r="F27" s="28"/>
    </row>
    <row r="28" spans="1:7" x14ac:dyDescent="0.25">
      <c r="A28" s="28" t="s">
        <v>39</v>
      </c>
      <c r="B28" s="28"/>
      <c r="C28" s="28"/>
      <c r="D28" s="28"/>
      <c r="E28" s="28"/>
      <c r="F28" s="28"/>
    </row>
    <row r="29" spans="1:7" x14ac:dyDescent="0.25">
      <c r="A29" s="28" t="s">
        <v>47</v>
      </c>
      <c r="B29" s="28"/>
      <c r="C29" s="28"/>
      <c r="D29" s="28"/>
      <c r="E29" s="28"/>
      <c r="F29" s="28"/>
    </row>
    <row r="30" spans="1:7" x14ac:dyDescent="0.25">
      <c r="A30" s="6"/>
      <c r="B30" s="6"/>
      <c r="C30" s="6"/>
      <c r="D30" s="6"/>
      <c r="E30" s="6"/>
      <c r="F30" s="6"/>
    </row>
    <row r="31" spans="1:7" x14ac:dyDescent="0.25">
      <c r="A31" s="12"/>
      <c r="B31" s="12"/>
      <c r="C31" s="6"/>
      <c r="D31" s="6"/>
      <c r="E31" s="6"/>
      <c r="F31" s="6"/>
      <c r="G31" s="6"/>
    </row>
    <row r="32" spans="1:7" x14ac:dyDescent="0.25">
      <c r="C32" s="6"/>
      <c r="D32" s="6"/>
      <c r="E32" s="6"/>
      <c r="F32" s="6"/>
      <c r="G32" s="6"/>
    </row>
    <row r="33" spans="1:7" x14ac:dyDescent="0.25">
      <c r="C33" s="6"/>
      <c r="D33" s="6"/>
      <c r="E33" s="6"/>
      <c r="F33" s="6"/>
      <c r="G33" s="6"/>
    </row>
    <row r="34" spans="1:7" x14ac:dyDescent="0.25">
      <c r="A34" s="12"/>
      <c r="B34" s="12"/>
      <c r="C34" s="6"/>
      <c r="D34" s="6"/>
      <c r="E34" s="6"/>
      <c r="F34" s="6"/>
      <c r="G34" s="6"/>
    </row>
    <row r="35" spans="1:7" x14ac:dyDescent="0.25">
      <c r="A35" s="6"/>
      <c r="B35" s="6"/>
      <c r="C35" s="6"/>
      <c r="D35" s="6"/>
      <c r="E35" s="6"/>
      <c r="F35" s="6"/>
      <c r="G35" s="6"/>
    </row>
    <row r="36" spans="1:7" x14ac:dyDescent="0.25">
      <c r="A36" s="6"/>
      <c r="B36" s="6"/>
      <c r="C36" s="6"/>
      <c r="D36" s="6"/>
      <c r="E36" s="6"/>
      <c r="F36" s="6"/>
    </row>
  </sheetData>
  <mergeCells count="2">
    <mergeCell ref="A1:F1"/>
    <mergeCell ref="B5:F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5F7FDFAC-A767-43B5-B47B-D48F0060CBEE}">
          <x14:formula1>
            <xm:f>'Workers Comp Rates'!$B$3:$B$12</xm:f>
          </x14:formula1>
          <xm:sqref>B5:F5</xm:sqref>
        </x14:dataValidation>
        <x14:dataValidation type="list" allowBlank="1" showInputMessage="1" showErrorMessage="1" xr:uid="{2D836830-1865-480C-A1F9-609F2F6E1036}">
          <x14:formula1>
            <xm:f>'Medical Cost'!$E$2:$E$3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A288E-D6A7-4B1F-849C-70CB8D183A68}">
  <dimension ref="A1:C18"/>
  <sheetViews>
    <sheetView zoomScale="145" zoomScaleNormal="145" workbookViewId="0">
      <selection activeCell="A18" sqref="A18:B18"/>
    </sheetView>
  </sheetViews>
  <sheetFormatPr defaultRowHeight="15" x14ac:dyDescent="0.25"/>
  <cols>
    <col min="1" max="1" width="10.42578125" bestFit="1" customWidth="1"/>
    <col min="2" max="2" width="54" bestFit="1" customWidth="1"/>
    <col min="3" max="3" width="7.28515625" bestFit="1" customWidth="1"/>
  </cols>
  <sheetData>
    <row r="1" spans="1:3" ht="15.75" thickBot="1" x14ac:dyDescent="0.3">
      <c r="A1" s="39" t="s">
        <v>45</v>
      </c>
      <c r="B1" s="39"/>
      <c r="C1" s="39"/>
    </row>
    <row r="2" spans="1:3" x14ac:dyDescent="0.25">
      <c r="A2" s="20" t="s">
        <v>29</v>
      </c>
      <c r="B2" s="20" t="s">
        <v>30</v>
      </c>
      <c r="C2" s="20" t="s">
        <v>31</v>
      </c>
    </row>
    <row r="3" spans="1:3" x14ac:dyDescent="0.25">
      <c r="A3">
        <v>8071</v>
      </c>
      <c r="B3" t="s">
        <v>28</v>
      </c>
      <c r="C3" s="10">
        <v>2.69E-2</v>
      </c>
    </row>
    <row r="4" spans="1:3" x14ac:dyDescent="0.25">
      <c r="A4">
        <v>8840</v>
      </c>
      <c r="B4" t="s">
        <v>35</v>
      </c>
      <c r="C4" s="10">
        <v>8.3000000000000001E-3</v>
      </c>
    </row>
    <row r="5" spans="1:3" x14ac:dyDescent="0.25">
      <c r="A5">
        <v>9015</v>
      </c>
      <c r="B5" t="s">
        <v>34</v>
      </c>
      <c r="C5" s="10">
        <v>0.1007</v>
      </c>
    </row>
    <row r="6" spans="1:3" x14ac:dyDescent="0.25">
      <c r="A6">
        <v>8810</v>
      </c>
      <c r="B6" t="s">
        <v>12</v>
      </c>
      <c r="C6" s="10">
        <v>6.0000000000000001E-3</v>
      </c>
    </row>
    <row r="7" spans="1:3" x14ac:dyDescent="0.25">
      <c r="A7">
        <v>9015</v>
      </c>
      <c r="B7" t="s">
        <v>33</v>
      </c>
      <c r="C7" s="10">
        <v>0.1007</v>
      </c>
    </row>
    <row r="8" spans="1:3" x14ac:dyDescent="0.25">
      <c r="A8">
        <v>9048</v>
      </c>
      <c r="B8" t="s">
        <v>26</v>
      </c>
      <c r="C8" s="10">
        <v>6.3E-2</v>
      </c>
    </row>
    <row r="9" spans="1:3" x14ac:dyDescent="0.25">
      <c r="A9">
        <v>8810</v>
      </c>
      <c r="B9" t="s">
        <v>11</v>
      </c>
      <c r="C9" s="10">
        <v>6.0000000000000001E-3</v>
      </c>
    </row>
    <row r="10" spans="1:3" x14ac:dyDescent="0.25">
      <c r="A10">
        <v>8868</v>
      </c>
      <c r="B10" t="s">
        <v>13</v>
      </c>
      <c r="C10" s="10">
        <v>1.49E-2</v>
      </c>
    </row>
    <row r="11" spans="1:3" x14ac:dyDescent="0.25">
      <c r="A11">
        <v>9101</v>
      </c>
      <c r="B11" t="s">
        <v>32</v>
      </c>
      <c r="C11" s="10">
        <v>8.3900000000000002E-2</v>
      </c>
    </row>
    <row r="12" spans="1:3" x14ac:dyDescent="0.25">
      <c r="A12">
        <v>7219</v>
      </c>
      <c r="B12" t="s">
        <v>27</v>
      </c>
      <c r="C12" s="10">
        <v>0.16339999999999999</v>
      </c>
    </row>
    <row r="18" spans="1:2" x14ac:dyDescent="0.25">
      <c r="A18" s="34" t="s">
        <v>52</v>
      </c>
      <c r="B18" s="34"/>
    </row>
  </sheetData>
  <sortState xmlns:xlrd2="http://schemas.microsoft.com/office/spreadsheetml/2017/richdata2" ref="A3:C12">
    <sortCondition ref="B3"/>
  </sortState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E938-9C06-4B1B-A7AE-7051F12371D0}">
  <dimension ref="A1:E4"/>
  <sheetViews>
    <sheetView zoomScale="145" zoomScaleNormal="145" workbookViewId="0">
      <selection activeCell="E6" sqref="E6"/>
    </sheetView>
  </sheetViews>
  <sheetFormatPr defaultRowHeight="15" x14ac:dyDescent="0.25"/>
  <cols>
    <col min="1" max="1" width="6.42578125" bestFit="1" customWidth="1"/>
    <col min="2" max="2" width="17.28515625" bestFit="1" customWidth="1"/>
    <col min="3" max="3" width="15.42578125" bestFit="1" customWidth="1"/>
    <col min="5" max="5" width="20.42578125" bestFit="1" customWidth="1"/>
  </cols>
  <sheetData>
    <row r="1" spans="1:5" ht="15.75" thickBot="1" x14ac:dyDescent="0.3">
      <c r="A1" s="39" t="s">
        <v>51</v>
      </c>
      <c r="B1" s="39"/>
      <c r="C1" s="39"/>
      <c r="E1" t="s">
        <v>42</v>
      </c>
    </row>
    <row r="2" spans="1:5" x14ac:dyDescent="0.25">
      <c r="B2" t="s">
        <v>36</v>
      </c>
      <c r="C2" t="s">
        <v>37</v>
      </c>
      <c r="E2" t="s">
        <v>43</v>
      </c>
    </row>
    <row r="3" spans="1:5" x14ac:dyDescent="0.25">
      <c r="A3" t="s">
        <v>19</v>
      </c>
      <c r="B3" s="21">
        <v>710.8</v>
      </c>
      <c r="C3" s="21">
        <v>813.08</v>
      </c>
      <c r="E3" t="s">
        <v>44</v>
      </c>
    </row>
    <row r="4" spans="1:5" x14ac:dyDescent="0.25">
      <c r="A4" t="s">
        <v>20</v>
      </c>
      <c r="B4" s="21">
        <v>552.72</v>
      </c>
      <c r="C4" s="21">
        <v>655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158F108073F04CAAC448890C499826" ma:contentTypeVersion="4" ma:contentTypeDescription="Create a new document." ma:contentTypeScope="" ma:versionID="77e05c189ea7935a1d1c9081db6cb277">
  <xsd:schema xmlns:xsd="http://www.w3.org/2001/XMLSchema" xmlns:xs="http://www.w3.org/2001/XMLSchema" xmlns:p="http://schemas.microsoft.com/office/2006/metadata/properties" xmlns:ns3="35cde6f7-d2c8-4ca5-807c-d32ca3e298b7" targetNamespace="http://schemas.microsoft.com/office/2006/metadata/properties" ma:root="true" ma:fieldsID="c97b942c002b338c85f2cd7b72f03d4e" ns3:_="">
    <xsd:import namespace="35cde6f7-d2c8-4ca5-807c-d32ca3e298b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de6f7-d2c8-4ca5-807c-d32ca3e29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64BAD7-1A29-4C88-B0FE-21BF3067D9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71E114-1317-4B06-B3E4-89D1444C5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BDC64-5D46-40A4-BCD5-A16BB1731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de6f7-d2c8-4ca5-807c-d32ca3e298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Breakdown</vt:lpstr>
      <vt:lpstr>Workers Comp Rates</vt:lpstr>
      <vt:lpstr>Medical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Anais Guth</dc:creator>
  <cp:lastModifiedBy>Ruth Zalsman</cp:lastModifiedBy>
  <cp:lastPrinted>2020-12-10T17:04:17Z</cp:lastPrinted>
  <dcterms:created xsi:type="dcterms:W3CDTF">2019-12-31T00:26:21Z</dcterms:created>
  <dcterms:modified xsi:type="dcterms:W3CDTF">2022-01-05T21:15:46Z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0x010100E0158F108073F04CAAC448890C499826</vt:lpwstr>
  </property>
</Properties>
</file>